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3480" activeTab="0"/>
  </bookViews>
  <sheets>
    <sheet name="Foglio1" sheetId="1" r:id="rId1"/>
  </sheets>
  <definedNames>
    <definedName name="cento">'Foglio1'!$L$7</definedName>
  </definedNames>
  <calcPr fullCalcOnLoad="1"/>
</workbook>
</file>

<file path=xl/sharedStrings.xml><?xml version="1.0" encoding="utf-8"?>
<sst xmlns="http://schemas.openxmlformats.org/spreadsheetml/2006/main" count="42" uniqueCount="21">
  <si>
    <t>Verona</t>
  </si>
  <si>
    <t>Vicenza</t>
  </si>
  <si>
    <t>Belluno</t>
  </si>
  <si>
    <t>Treviso</t>
  </si>
  <si>
    <t>Padova</t>
  </si>
  <si>
    <t>Rovigo</t>
  </si>
  <si>
    <t>var% 2001/1991</t>
  </si>
  <si>
    <t>quota % su Veneto</t>
  </si>
  <si>
    <t>Industria</t>
  </si>
  <si>
    <t>Commercio</t>
  </si>
  <si>
    <t>Altri servizi</t>
  </si>
  <si>
    <t>Totale</t>
  </si>
  <si>
    <t>Istituzioni pubbliche</t>
  </si>
  <si>
    <t>Istituzioni nonprofit</t>
  </si>
  <si>
    <t>TOTALE</t>
  </si>
  <si>
    <t>Venezia</t>
  </si>
  <si>
    <t>Addetti</t>
  </si>
  <si>
    <t>addetti</t>
  </si>
  <si>
    <t>Agricoltura</t>
  </si>
  <si>
    <t>Fonte: Elaborazioni Regione Veneto - Direzione Sistar su dati Istat</t>
  </si>
  <si>
    <t>Addetti alle unità locali di imprese e istituzioni per provincia e per settore. Censimento 2001, variazione percentuale 2001/1991 e quota sul totale 2001 - Veneto.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</si>
</sst>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#,##0.0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_-* #,##0.000000_-;\-* #,##0.000000_-;_-* &quot;-&quot;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b/>
      <sz val="8"/>
      <color indexed="62"/>
      <name val="Arial"/>
      <family val="2"/>
    </font>
    <font>
      <sz val="1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170" fontId="7" fillId="0" borderId="0" xfId="19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7" fillId="0" borderId="0" xfId="19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70" fontId="8" fillId="0" borderId="0" xfId="19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70" fontId="9" fillId="0" borderId="0" xfId="19" applyNumberFormat="1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3"/>
  <sheetViews>
    <sheetView showGridLines="0" tabSelected="1" workbookViewId="0" topLeftCell="A16">
      <selection activeCell="M10" sqref="M10"/>
    </sheetView>
  </sheetViews>
  <sheetFormatPr defaultColWidth="9.140625" defaultRowHeight="12.75"/>
  <cols>
    <col min="1" max="1" width="1.7109375" style="0" customWidth="1"/>
    <col min="2" max="2" width="16.140625" style="1" customWidth="1"/>
    <col min="3" max="3" width="16.8515625" style="1" customWidth="1"/>
    <col min="4" max="4" width="8.8515625" style="1" customWidth="1"/>
    <col min="5" max="5" width="9.421875" style="1" customWidth="1"/>
    <col min="6" max="6" width="9.28125" style="1" customWidth="1"/>
    <col min="7" max="7" width="9.421875" style="1" customWidth="1"/>
    <col min="8" max="8" width="8.7109375" style="1" customWidth="1"/>
    <col min="9" max="9" width="8.421875" style="1" customWidth="1"/>
    <col min="10" max="10" width="8.28125" style="1" customWidth="1"/>
    <col min="11" max="11" width="3.140625" style="1" customWidth="1"/>
  </cols>
  <sheetData>
    <row r="1" spans="2:11" ht="19.5" customHeight="1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2.75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3" ht="12.75">
      <c r="B3" s="5"/>
      <c r="C3" s="4"/>
    </row>
    <row r="4" spans="2:10" ht="12.75">
      <c r="B4" s="10"/>
      <c r="C4" s="10"/>
      <c r="D4" s="35" t="s">
        <v>16</v>
      </c>
      <c r="E4" s="35"/>
      <c r="F4" s="35"/>
      <c r="G4" s="35"/>
      <c r="H4" s="35"/>
      <c r="I4" s="35"/>
      <c r="J4" s="35"/>
    </row>
    <row r="5" spans="2:10" ht="19.5" customHeight="1" thickBot="1">
      <c r="B5" s="11"/>
      <c r="C5" s="11"/>
      <c r="D5" s="12" t="s">
        <v>0</v>
      </c>
      <c r="E5" s="12" t="s">
        <v>1</v>
      </c>
      <c r="F5" s="12" t="s">
        <v>2</v>
      </c>
      <c r="G5" s="12" t="s">
        <v>3</v>
      </c>
      <c r="H5" s="12" t="s">
        <v>15</v>
      </c>
      <c r="I5" s="12" t="s">
        <v>4</v>
      </c>
      <c r="J5" s="12" t="s">
        <v>5</v>
      </c>
    </row>
    <row r="6" spans="2:11" ht="23.25" customHeight="1">
      <c r="B6" s="13" t="s">
        <v>18</v>
      </c>
      <c r="C6" s="14" t="s">
        <v>17</v>
      </c>
      <c r="D6" s="15">
        <v>2215</v>
      </c>
      <c r="E6" s="15">
        <v>1030</v>
      </c>
      <c r="F6" s="15">
        <v>175</v>
      </c>
      <c r="G6" s="15">
        <v>2134</v>
      </c>
      <c r="H6" s="15">
        <v>4006</v>
      </c>
      <c r="I6" s="15">
        <v>1255</v>
      </c>
      <c r="J6" s="15">
        <v>3557</v>
      </c>
      <c r="K6" s="3"/>
    </row>
    <row r="7" spans="2:18" ht="12.75">
      <c r="B7" s="13"/>
      <c r="C7" s="14" t="s">
        <v>6</v>
      </c>
      <c r="D7" s="16">
        <f>0.628676470588235*100</f>
        <v>62.86764705882349</v>
      </c>
      <c r="E7" s="16">
        <f>0.349934469200524*100</f>
        <v>34.9934469200524</v>
      </c>
      <c r="F7" s="16">
        <f>0.00574712643678161*100</f>
        <v>0.574712643678161</v>
      </c>
      <c r="G7" s="16">
        <f>0.278609946075494*100</f>
        <v>27.8609946075494</v>
      </c>
      <c r="H7" s="16">
        <f>0.617278966491724*100</f>
        <v>61.7278966491724</v>
      </c>
      <c r="I7" s="16">
        <f>-0.256956779159266*100</f>
        <v>-25.695677915926602</v>
      </c>
      <c r="J7" s="16">
        <f>0.295810564663024*100</f>
        <v>29.581056466302403</v>
      </c>
      <c r="K7" s="3"/>
      <c r="L7" s="3"/>
      <c r="M7" s="3"/>
      <c r="N7" s="3"/>
      <c r="O7" s="3"/>
      <c r="P7" s="3"/>
      <c r="Q7" s="3"/>
      <c r="R7" s="3"/>
    </row>
    <row r="8" spans="2:18" ht="12.75">
      <c r="B8" s="13"/>
      <c r="C8" s="14" t="s">
        <v>7</v>
      </c>
      <c r="D8" s="17">
        <f>0.154119120512107*100</f>
        <v>15.411912051210699</v>
      </c>
      <c r="E8" s="17">
        <f>0.0716671305315892*100</f>
        <v>7.16671305315892</v>
      </c>
      <c r="F8" s="17">
        <f>0.0121764542165321*100</f>
        <v>1.21764542165321</v>
      </c>
      <c r="G8" s="17">
        <f>0.148483161703312*100</f>
        <v>14.848316170331199</v>
      </c>
      <c r="H8" s="17">
        <f>0.278736431951016*100</f>
        <v>27.8736431951016</v>
      </c>
      <c r="I8" s="17">
        <f>0.0873225716671305*100</f>
        <v>8.732257166713051</v>
      </c>
      <c r="J8" s="17">
        <f>0.247495129418313*100</f>
        <v>24.749512941831302</v>
      </c>
      <c r="K8" s="3"/>
      <c r="L8" s="3"/>
      <c r="M8" s="3"/>
      <c r="N8" s="3"/>
      <c r="O8" s="3"/>
      <c r="P8" s="3"/>
      <c r="Q8" s="3"/>
      <c r="R8" s="3"/>
    </row>
    <row r="9" spans="2:11" ht="12.75">
      <c r="B9" s="13" t="s">
        <v>8</v>
      </c>
      <c r="C9" s="14" t="s">
        <v>17</v>
      </c>
      <c r="D9" s="15">
        <v>133333</v>
      </c>
      <c r="E9" s="15">
        <v>195341</v>
      </c>
      <c r="F9" s="15">
        <v>40677</v>
      </c>
      <c r="G9" s="15">
        <v>175927</v>
      </c>
      <c r="H9" s="15">
        <v>103555</v>
      </c>
      <c r="I9" s="15">
        <v>143199</v>
      </c>
      <c r="J9" s="15">
        <v>36039</v>
      </c>
      <c r="K9" s="3"/>
    </row>
    <row r="10" spans="2:11" ht="12.75">
      <c r="B10" s="13"/>
      <c r="C10" s="14" t="s">
        <v>6</v>
      </c>
      <c r="D10" s="17">
        <f>0.00563407901286712*100</f>
        <v>0.563407901286712</v>
      </c>
      <c r="E10" s="17">
        <f>0.0692016332964783*100</f>
        <v>6.9201633296478295</v>
      </c>
      <c r="F10" s="17">
        <f>0.0962082625919638*100</f>
        <v>9.620826259196381</v>
      </c>
      <c r="G10" s="17">
        <f>0.105270432428018*100</f>
        <v>10.527043242801799</v>
      </c>
      <c r="H10" s="17">
        <f>-0.0225127430621106*100</f>
        <v>-2.25127430621106</v>
      </c>
      <c r="I10" s="17">
        <f>0.0203719538264215*100</f>
        <v>2.03719538264215</v>
      </c>
      <c r="J10" s="17">
        <f>-0.0127112840040545*100</f>
        <v>-1.27112840040545</v>
      </c>
      <c r="K10" s="3"/>
    </row>
    <row r="11" spans="2:11" ht="12.75">
      <c r="B11" s="13"/>
      <c r="C11" s="14" t="s">
        <v>7</v>
      </c>
      <c r="D11" s="16">
        <f>0.161016386276056*100</f>
        <v>16.1016386276056</v>
      </c>
      <c r="E11" s="16">
        <f>0.235898854083768*100</f>
        <v>23.5898854083768</v>
      </c>
      <c r="F11" s="16">
        <f>0.049122599390632*100</f>
        <v>4.9122599390632</v>
      </c>
      <c r="G11" s="16">
        <f>0.212454004547919*100</f>
        <v>21.2454004547919</v>
      </c>
      <c r="H11" s="16">
        <f>0.125055701745382*100</f>
        <v>12.5055701745382</v>
      </c>
      <c r="I11" s="16">
        <f>0.172930823564646*100</f>
        <v>17.293082356464602</v>
      </c>
      <c r="J11" s="16">
        <f>0.0435216303915969*100</f>
        <v>4.35216303915969</v>
      </c>
      <c r="K11" s="3"/>
    </row>
    <row r="12" spans="2:11" ht="12.75">
      <c r="B12" s="13" t="s">
        <v>9</v>
      </c>
      <c r="C12" s="14" t="s">
        <v>17</v>
      </c>
      <c r="D12" s="15">
        <v>55884</v>
      </c>
      <c r="E12" s="15">
        <v>49985</v>
      </c>
      <c r="F12" s="15">
        <v>10787</v>
      </c>
      <c r="G12" s="15">
        <v>48765</v>
      </c>
      <c r="H12" s="15">
        <v>52751</v>
      </c>
      <c r="I12" s="15">
        <v>61904</v>
      </c>
      <c r="J12" s="15">
        <v>13422</v>
      </c>
      <c r="K12" s="3"/>
    </row>
    <row r="13" spans="2:11" ht="12.75">
      <c r="B13" s="13"/>
      <c r="C13" s="14" t="s">
        <v>6</v>
      </c>
      <c r="D13" s="16">
        <f>0.0551517096841191*100</f>
        <v>5.51517096841191</v>
      </c>
      <c r="E13" s="16">
        <f>0.0605771270952684*100</f>
        <v>6.0577127095268395</v>
      </c>
      <c r="F13" s="16">
        <f>-0.0850720949957591*100</f>
        <v>-8.50720949957591</v>
      </c>
      <c r="G13" s="16">
        <f>0.0239800096591983*100</f>
        <v>2.39800096591983</v>
      </c>
      <c r="H13" s="16">
        <f>0.0442227369004494*100</f>
        <v>4.42227369004494</v>
      </c>
      <c r="I13" s="16">
        <f>0.00949088418512116*100</f>
        <v>0.949088418512116</v>
      </c>
      <c r="J13" s="16">
        <f>-0.0804959923271905*100</f>
        <v>-8.04959923271905</v>
      </c>
      <c r="K13" s="6"/>
    </row>
    <row r="14" spans="2:11" ht="12.75">
      <c r="B14" s="13"/>
      <c r="C14" s="14" t="s">
        <v>7</v>
      </c>
      <c r="D14" s="18">
        <f>0.190406748938664*100</f>
        <v>19.0406748938664</v>
      </c>
      <c r="E14" s="18">
        <f>0.170307804482484*100</f>
        <v>17.0307804482484</v>
      </c>
      <c r="F14" s="18">
        <f>0.0367532317085636*100</f>
        <v>3.6753231708563603</v>
      </c>
      <c r="G14" s="18">
        <f>0.166151047025874*100</f>
        <v>16.6151047025874</v>
      </c>
      <c r="H14" s="18">
        <f>0.179732059502961*100</f>
        <v>17.9732059502961</v>
      </c>
      <c r="I14" s="18">
        <f>0.210917961962262*100</f>
        <v>21.091796196226202</v>
      </c>
      <c r="J14" s="18">
        <f>0.0457311463791917*100</f>
        <v>4.57311463791917</v>
      </c>
      <c r="K14" s="3"/>
    </row>
    <row r="15" spans="2:11" ht="12.75">
      <c r="B15" s="13" t="s">
        <v>10</v>
      </c>
      <c r="C15" s="14" t="s">
        <v>17</v>
      </c>
      <c r="D15" s="19">
        <v>102497</v>
      </c>
      <c r="E15" s="19">
        <v>76968</v>
      </c>
      <c r="F15" s="19">
        <v>18027</v>
      </c>
      <c r="G15" s="19">
        <v>81271</v>
      </c>
      <c r="H15" s="19">
        <v>108970</v>
      </c>
      <c r="I15" s="19">
        <v>104082</v>
      </c>
      <c r="J15" s="19">
        <v>19282</v>
      </c>
      <c r="K15" s="3"/>
    </row>
    <row r="16" spans="2:11" ht="12.75">
      <c r="B16" s="13"/>
      <c r="C16" s="14" t="s">
        <v>6</v>
      </c>
      <c r="D16" s="18">
        <f>0.511487642305197*100</f>
        <v>51.1487642305197</v>
      </c>
      <c r="E16" s="18">
        <f>0.488109508526352*100</f>
        <v>48.8109508526352</v>
      </c>
      <c r="F16" s="18">
        <f>0.107785903029558*100</f>
        <v>10.7785903029558</v>
      </c>
      <c r="G16" s="18">
        <f>0.394707487429425*100</f>
        <v>39.470748742942504</v>
      </c>
      <c r="H16" s="18">
        <f>0.37411414592318*100</f>
        <v>37.411414592317996</v>
      </c>
      <c r="I16" s="18">
        <f>0.424434438681246*100</f>
        <v>42.4434438681246</v>
      </c>
      <c r="J16" s="18">
        <f>0.308762641688726*100</f>
        <v>30.876264168872602</v>
      </c>
      <c r="K16" s="3"/>
    </row>
    <row r="17" spans="2:11" ht="12.75">
      <c r="B17" s="20"/>
      <c r="C17" s="21" t="s">
        <v>7</v>
      </c>
      <c r="D17" s="16">
        <f>0.200543145430319*100</f>
        <v>20.0543145430319</v>
      </c>
      <c r="E17" s="16">
        <f>0.150593722913654*100</f>
        <v>15.0593722913654</v>
      </c>
      <c r="F17" s="16">
        <f>0.035271191182887*100</f>
        <v>3.5271191182886996</v>
      </c>
      <c r="G17" s="16">
        <f>0.159012868398758*100</f>
        <v>15.9012868398758</v>
      </c>
      <c r="H17" s="16">
        <f>0.213208060309491*100</f>
        <v>21.3208060309491</v>
      </c>
      <c r="I17" s="16">
        <f>0.203644318006171*100</f>
        <v>20.3644318006171</v>
      </c>
      <c r="J17" s="16">
        <f>0.037726693758719*100</f>
        <v>3.7726693758719003</v>
      </c>
      <c r="K17" s="3"/>
    </row>
    <row r="18" spans="2:11" ht="17.25" customHeight="1">
      <c r="B18" s="22" t="s">
        <v>11</v>
      </c>
      <c r="C18" s="23" t="s">
        <v>17</v>
      </c>
      <c r="D18" s="24">
        <f>+D6+D9+D12+D15</f>
        <v>293929</v>
      </c>
      <c r="E18" s="24">
        <f aca="true" t="shared" si="0" ref="E18:J18">+E6+E9+E12+E15</f>
        <v>323324</v>
      </c>
      <c r="F18" s="24">
        <f t="shared" si="0"/>
        <v>69666</v>
      </c>
      <c r="G18" s="24">
        <f t="shared" si="0"/>
        <v>308097</v>
      </c>
      <c r="H18" s="24">
        <f t="shared" si="0"/>
        <v>269282</v>
      </c>
      <c r="I18" s="24">
        <f t="shared" si="0"/>
        <v>310440</v>
      </c>
      <c r="J18" s="24">
        <f t="shared" si="0"/>
        <v>72300</v>
      </c>
      <c r="K18" s="3"/>
    </row>
    <row r="19" spans="2:11" ht="12.75">
      <c r="B19" s="25"/>
      <c r="C19" s="26" t="s">
        <v>6</v>
      </c>
      <c r="D19" s="27">
        <f>0.153925275104919*100</f>
        <v>15.392527510491899</v>
      </c>
      <c r="E19" s="27">
        <f>0.145267841013343*100</f>
        <v>14.5267841013343</v>
      </c>
      <c r="F19" s="27">
        <f>0.0661422624877571*100</f>
        <v>6.614226248775711</v>
      </c>
      <c r="G19" s="27">
        <f>0.15507209429619*100</f>
        <v>15.507209429619001</v>
      </c>
      <c r="H19" s="27">
        <f>0.13031615708793*100</f>
        <v>13.031615708793002</v>
      </c>
      <c r="I19" s="27">
        <f>0.123073583677013*100</f>
        <v>12.3073583677013</v>
      </c>
      <c r="J19" s="27">
        <f>0.054273965411648*100</f>
        <v>5.4273965411648</v>
      </c>
      <c r="K19" s="3"/>
    </row>
    <row r="20" spans="2:11" ht="12.75">
      <c r="B20" s="25"/>
      <c r="C20" s="26" t="s">
        <v>7</v>
      </c>
      <c r="D20" s="27">
        <f>0.178459149090671*100</f>
        <v>17.8459149090671</v>
      </c>
      <c r="E20" s="27">
        <f>0.196306339015858*100</f>
        <v>19.6306339015858</v>
      </c>
      <c r="F20" s="27">
        <f>0.042297749050113*100</f>
        <v>4.2297749050113</v>
      </c>
      <c r="G20" s="27">
        <f>0.187061257845903*100</f>
        <v>18.7061257845903</v>
      </c>
      <c r="H20" s="27">
        <f>0.163494709897404*100</f>
        <v>16.3494709897404</v>
      </c>
      <c r="I20" s="27">
        <f>0.188483811545332*100</f>
        <v>18.8483811545332</v>
      </c>
      <c r="J20" s="27">
        <f>0.0438969835547207*100</f>
        <v>4.38969835547207</v>
      </c>
      <c r="K20" s="3"/>
    </row>
    <row r="21" spans="2:11" ht="24" customHeight="1">
      <c r="B21" s="20" t="s">
        <v>12</v>
      </c>
      <c r="C21" s="21" t="s">
        <v>17</v>
      </c>
      <c r="D21" s="28">
        <v>39857</v>
      </c>
      <c r="E21" s="28">
        <v>36054</v>
      </c>
      <c r="F21" s="28">
        <v>13057</v>
      </c>
      <c r="G21" s="28">
        <v>33563</v>
      </c>
      <c r="H21" s="28">
        <v>43799</v>
      </c>
      <c r="I21" s="28">
        <v>44386</v>
      </c>
      <c r="J21" s="28">
        <v>12223</v>
      </c>
      <c r="K21" s="3"/>
    </row>
    <row r="22" spans="2:11" ht="12.75">
      <c r="B22" s="20"/>
      <c r="C22" s="21" t="s">
        <v>6</v>
      </c>
      <c r="D22" s="16">
        <f>0.0809850560060752*100</f>
        <v>8.09850560060752</v>
      </c>
      <c r="E22" s="16">
        <f>0.0976344871677779*100</f>
        <v>9.76344871677779</v>
      </c>
      <c r="F22" s="16">
        <f>0.0734133508714239*100</f>
        <v>7.341335087142389</v>
      </c>
      <c r="G22" s="16">
        <f>0.0680350039777247*100</f>
        <v>6.803500397772471</v>
      </c>
      <c r="H22" s="16">
        <f>-0.022867213992504*100</f>
        <v>-2.2867213992504</v>
      </c>
      <c r="I22" s="16">
        <f>0.0882655813269259*100</f>
        <v>8.82655813269259</v>
      </c>
      <c r="J22" s="16">
        <f>-0.0392989074903718*100</f>
        <v>-3.92989074903718</v>
      </c>
      <c r="K22" s="3"/>
    </row>
    <row r="23" spans="2:11" ht="12.75">
      <c r="B23" s="20"/>
      <c r="C23" s="21" t="s">
        <v>7</v>
      </c>
      <c r="D23" s="16">
        <f>0.178779845607991*100</f>
        <v>17.877984560799103</v>
      </c>
      <c r="E23" s="16">
        <f>0.161721367728392*100</f>
        <v>16.1721367728392</v>
      </c>
      <c r="F23" s="16">
        <f>0.0585675902376883*100</f>
        <v>5.85675902376883</v>
      </c>
      <c r="G23" s="16">
        <f>0.150547907723637*100</f>
        <v>15.054790772363699</v>
      </c>
      <c r="H23" s="16">
        <f>0.196461812424026*100</f>
        <v>19.646181242402598</v>
      </c>
      <c r="I23" s="16">
        <f>0.199094819659189*100</f>
        <v>19.9094819659189</v>
      </c>
      <c r="J23" s="16">
        <f>0.0548266566190752*100</f>
        <v>5.48266566190752</v>
      </c>
      <c r="K23" s="3"/>
    </row>
    <row r="24" spans="2:11" ht="12.75">
      <c r="B24" s="20" t="s">
        <v>13</v>
      </c>
      <c r="C24" s="21" t="s">
        <v>17</v>
      </c>
      <c r="D24" s="28">
        <v>9931</v>
      </c>
      <c r="E24" s="28">
        <v>7504</v>
      </c>
      <c r="F24" s="28">
        <v>2050</v>
      </c>
      <c r="G24" s="28">
        <v>7470</v>
      </c>
      <c r="H24" s="28">
        <v>9205</v>
      </c>
      <c r="I24" s="28">
        <v>7705</v>
      </c>
      <c r="J24" s="28">
        <v>1711</v>
      </c>
      <c r="K24" s="3"/>
    </row>
    <row r="25" spans="2:11" ht="12.75">
      <c r="B25" s="20"/>
      <c r="C25" s="21" t="s">
        <v>6</v>
      </c>
      <c r="D25" s="16">
        <f>0.724730809308788*100</f>
        <v>72.4730809308788</v>
      </c>
      <c r="E25" s="16">
        <f>0.694670280036134*100</f>
        <v>69.4670280036134</v>
      </c>
      <c r="F25" s="16">
        <f>0.549508692365835*100</f>
        <v>54.9508692365835</v>
      </c>
      <c r="G25" s="16">
        <f>0.552369077306733*100</f>
        <v>55.2369077306733</v>
      </c>
      <c r="H25" s="16">
        <f>0.974474474474474*100</f>
        <v>97.4474474474474</v>
      </c>
      <c r="I25" s="16">
        <f>0.859314671814672*100</f>
        <v>85.9314671814672</v>
      </c>
      <c r="J25" s="16">
        <f>0.318181818181818*100</f>
        <v>31.818181818181802</v>
      </c>
      <c r="K25" s="3"/>
    </row>
    <row r="26" spans="2:11" ht="12.75">
      <c r="B26" s="20"/>
      <c r="C26" s="21" t="s">
        <v>7</v>
      </c>
      <c r="D26" s="16">
        <f>0.217899771809724*100</f>
        <v>21.7899771809724</v>
      </c>
      <c r="E26" s="16">
        <f>0.164648060382658*100</f>
        <v>16.4648060382658</v>
      </c>
      <c r="F26" s="16">
        <f>0.0449798139371599*100</f>
        <v>4.49798139371599</v>
      </c>
      <c r="G26" s="16">
        <f>0.16390205371248*100</f>
        <v>16.390205371248</v>
      </c>
      <c r="H26" s="16">
        <f>0.201970335264174*100</f>
        <v>20.1970335264174</v>
      </c>
      <c r="I26" s="16">
        <f>0.169058276285764*100</f>
        <v>16.9058276285764</v>
      </c>
      <c r="J26" s="16">
        <f>0.0375416886080393*100</f>
        <v>3.7541688608039303</v>
      </c>
      <c r="K26" s="3"/>
    </row>
    <row r="27" spans="2:12" ht="16.5" customHeight="1">
      <c r="B27" s="29" t="s">
        <v>14</v>
      </c>
      <c r="C27" s="30" t="s">
        <v>17</v>
      </c>
      <c r="D27" s="31">
        <f>+D18+D21+D24</f>
        <v>343717</v>
      </c>
      <c r="E27" s="31">
        <f aca="true" t="shared" si="1" ref="E27:J27">+E18+E21+E24</f>
        <v>366882</v>
      </c>
      <c r="F27" s="31">
        <f t="shared" si="1"/>
        <v>84773</v>
      </c>
      <c r="G27" s="31">
        <f t="shared" si="1"/>
        <v>349130</v>
      </c>
      <c r="H27" s="31">
        <f t="shared" si="1"/>
        <v>322286</v>
      </c>
      <c r="I27" s="31">
        <f t="shared" si="1"/>
        <v>362531</v>
      </c>
      <c r="J27" s="31">
        <f t="shared" si="1"/>
        <v>86234</v>
      </c>
      <c r="K27" s="2"/>
      <c r="L27" s="8"/>
    </row>
    <row r="28" spans="2:11" ht="12.75">
      <c r="B28" s="32"/>
      <c r="C28" s="33" t="s">
        <v>6</v>
      </c>
      <c r="D28" s="34">
        <f>0.155934084412309*100</f>
        <v>15.593408441230899</v>
      </c>
      <c r="E28" s="34">
        <f>0.147984279760191*100</f>
        <v>14.798427976019099</v>
      </c>
      <c r="F28" s="34">
        <f>0.0753764382032449*100</f>
        <v>7.537643820324489</v>
      </c>
      <c r="G28" s="34">
        <f>0.152354515778738*100</f>
        <v>15.235451577873798</v>
      </c>
      <c r="H28" s="34">
        <f>0.120129847561188*100</f>
        <v>12.012984756118799</v>
      </c>
      <c r="I28" s="34">
        <f>0.128149992220321*100</f>
        <v>12.8149992220321</v>
      </c>
      <c r="J28" s="34">
        <f>0.0440077967045606*100</f>
        <v>4.4007796704560596</v>
      </c>
      <c r="K28" s="7"/>
    </row>
    <row r="29" spans="2:11" ht="12.75">
      <c r="B29" s="32"/>
      <c r="C29" s="33" t="s">
        <v>7</v>
      </c>
      <c r="D29" s="34">
        <f>0.179434868155567*100</f>
        <v>17.9434868155567</v>
      </c>
      <c r="E29" s="34">
        <f>0.191527981736867*100</f>
        <v>19.1527981736867</v>
      </c>
      <c r="F29" s="34">
        <f>0.0442551054447462*100</f>
        <v>4.42551054447462</v>
      </c>
      <c r="G29" s="34">
        <f>0.182260683990472*100</f>
        <v>18.2260683990472</v>
      </c>
      <c r="H29" s="34">
        <f>0.168246976199562*100</f>
        <v>16.8246976199562</v>
      </c>
      <c r="I29" s="34">
        <f>0.189256574994271*100</f>
        <v>18.9256574994271</v>
      </c>
      <c r="J29" s="34">
        <f>0.0450178094785161*100</f>
        <v>4.50178094785161</v>
      </c>
      <c r="K29" s="7"/>
    </row>
    <row r="30" spans="2:10" ht="8.25" customHeight="1" thickBot="1">
      <c r="B30" s="11"/>
      <c r="C30" s="11"/>
      <c r="D30" s="11"/>
      <c r="E30" s="11"/>
      <c r="F30" s="11"/>
      <c r="G30" s="11"/>
      <c r="H30" s="11"/>
      <c r="I30" s="11"/>
      <c r="J30" s="11"/>
    </row>
    <row r="31" ht="6.75" customHeight="1"/>
    <row r="32" ht="12.75">
      <c r="B32" s="1" t="s">
        <v>19</v>
      </c>
    </row>
    <row r="33" ht="5.25" customHeight="1">
      <c r="I33" s="9"/>
    </row>
  </sheetData>
  <mergeCells count="2">
    <mergeCell ref="D4:J4"/>
    <mergeCell ref="B1:K2"/>
  </mergeCells>
  <printOptions/>
  <pageMargins left="0.75" right="0.75" top="0.8" bottom="0.8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2005-08-23T09:50:56Z</cp:lastPrinted>
  <dcterms:created xsi:type="dcterms:W3CDTF">2004-11-18T07:38:26Z</dcterms:created>
  <dcterms:modified xsi:type="dcterms:W3CDTF">2006-02-14T13:09:06Z</dcterms:modified>
  <cp:category/>
  <cp:version/>
  <cp:contentType/>
  <cp:contentStatus/>
</cp:coreProperties>
</file>